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IVb" sheetId="1" r:id="rId1"/>
  </sheets>
  <definedNames>
    <definedName name="d">'IVb'!$C$18</definedName>
    <definedName name="K">'IVb'!$C$8</definedName>
    <definedName name="M">'IVb'!$C$9</definedName>
    <definedName name="O">'IVb'!$C$7</definedName>
    <definedName name="P">'IVb'!$C$6</definedName>
    <definedName name="q">'IVb'!$B$19</definedName>
    <definedName name="SLA">'IVb'!$C$21</definedName>
    <definedName name="SLC">'IVb'!$C$19</definedName>
    <definedName name="SUA">'IVb'!$C$22</definedName>
    <definedName name="SUC">'IVb'!$C$20</definedName>
    <definedName name="T">'IVb'!$C$10</definedName>
    <definedName name="Y">'IVb'!$B$18</definedName>
  </definedNames>
  <calcPr fullCalcOnLoad="1"/>
</workbook>
</file>

<file path=xl/sharedStrings.xml><?xml version="1.0" encoding="utf-8"?>
<sst xmlns="http://schemas.openxmlformats.org/spreadsheetml/2006/main" count="22" uniqueCount="22">
  <si>
    <t>ТИП</t>
  </si>
  <si>
    <t>СТАВКА, %</t>
  </si>
  <si>
    <t>ВОЛАТИЛЬНОСТЬ, %</t>
  </si>
  <si>
    <t>ЦЕНА, $</t>
  </si>
  <si>
    <t>ВРЕМЯ, лет</t>
  </si>
  <si>
    <t>ПРЕМИЯ, $</t>
  </si>
  <si>
    <t>Введите тип опциона "call" или "put"</t>
  </si>
  <si>
    <t>Цена исполнения опциона (strike)</t>
  </si>
  <si>
    <t>Время до истечения контракта в годах</t>
  </si>
  <si>
    <t>ОТДАЧА, %</t>
  </si>
  <si>
    <t>Для опциона на акцию/индекс введите ожидаемый дивидендный доход по акции/индексу
Для валютного опциона введите ставку по иностранной валюте
Для обычного ("equity-style") опциона на фьючерсы повторно введите безрисковую ставку
Для маржируемого ("futures-style") опциона на фьючерсы введите "0"</t>
  </si>
  <si>
    <t>Безрисковая % ставка. Обычно LIBOR или AAA облигации
Для маржируемого ("futures-style") опциона на фьючерсы введите "0"</t>
  </si>
  <si>
    <t>СТРАЙК, $</t>
  </si>
  <si>
    <t>ВЫПЛАТА, $</t>
  </si>
  <si>
    <t>ВИД</t>
  </si>
  <si>
    <t>Ведите "con" для cash-or-nothing или "aor" для asset-or-nothing вида бинарного опциона</t>
  </si>
  <si>
    <t>Выплата для cash-or-nothing бинарного опциона при положительном исходе</t>
  </si>
  <si>
    <t>Рыночная цена базового актива</t>
  </si>
  <si>
    <t>call</t>
  </si>
  <si>
    <t>con</t>
  </si>
  <si>
    <t>Рыночная цена опциона</t>
  </si>
  <si>
    <t>Подразумеваемая годовая волатильность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</si>
</sst>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0"/>
    <numFmt numFmtId="169" formatCode="0.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0.0000000000000000000"/>
    <numFmt numFmtId="182" formatCode="0.00000000000000000000"/>
    <numFmt numFmtId="183" formatCode="0.000000000000000000000"/>
    <numFmt numFmtId="184" formatCode="0.0000000000000000000000"/>
    <numFmt numFmtId="185" formatCode="0.00000000000000000000000"/>
    <numFmt numFmtId="186" formatCode="0.000000000000000000000000"/>
    <numFmt numFmtId="187" formatCode="0.0000000000000000000000000"/>
    <numFmt numFmtId="188" formatCode="0.00000000000000000000000000"/>
    <numFmt numFmtId="189" formatCode="0.000000000000000000000000000"/>
    <numFmt numFmtId="190" formatCode="0.0000000000000000000000000000"/>
    <numFmt numFmtId="191" formatCode="0.00000000000000000000000000000"/>
    <numFmt numFmtId="192" formatCode="0.000000000000000000000000000000"/>
    <numFmt numFmtId="193" formatCode="0.0000000000000000000000000000000"/>
    <numFmt numFmtId="194" formatCode="0.00000000000000000000000000000000"/>
    <numFmt numFmtId="195" formatCode="0.000000000000000000000000000000000"/>
    <numFmt numFmtId="196" formatCode="0.0000000000000000000000000000000000"/>
    <numFmt numFmtId="197" formatCode="0.00000000000000000000000000000000000"/>
    <numFmt numFmtId="198" formatCode="0.000000000000000000000000000000000000"/>
    <numFmt numFmtId="199" formatCode="0.0000000000000000000000000000000000000"/>
    <numFmt numFmtId="200" formatCode="0.00000000000000000000000000000000000000"/>
    <numFmt numFmtId="201" formatCode="0.000000000000000000000000000000000000000"/>
    <numFmt numFmtId="202" formatCode="0.0000000000000000000000000000000000000000"/>
    <numFmt numFmtId="203" formatCode="0.00000000000000000000000000000000000000000"/>
    <numFmt numFmtId="204" formatCode="0.000000000000000000000000000000000000000000"/>
    <numFmt numFmtId="205" formatCode="0.0000000000000000000000000000000000000000000"/>
    <numFmt numFmtId="206" formatCode="0.00000000000000000000000000000000000000000000"/>
    <numFmt numFmtId="207" formatCode="0.000000000000000000000000000000000000000000000"/>
    <numFmt numFmtId="208" formatCode="0.0000000000000000000000000000000000000000000000"/>
    <numFmt numFmtId="209" formatCode="0.00000000000000000000000000000000000000000000000"/>
  </numFmts>
  <fonts count="8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4"/>
      <color indexed="48"/>
      <name val="Arial Cyr"/>
      <family val="0"/>
    </font>
    <font>
      <i/>
      <sz val="10"/>
      <name val="Arial Cyr"/>
      <family val="0"/>
    </font>
    <font>
      <b/>
      <sz val="14"/>
      <color indexed="13"/>
      <name val="Arial Cyr"/>
      <family val="0"/>
    </font>
    <font>
      <b/>
      <sz val="14"/>
      <color indexed="9"/>
      <name val="Arial Cyr"/>
      <family val="0"/>
    </font>
    <font>
      <sz val="10"/>
      <color indexed="41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2" borderId="1" xfId="0" applyFont="1" applyFill="1" applyBorder="1" applyAlignment="1">
      <alignment horizontal="left" vertical="center" indent="1"/>
    </xf>
    <xf numFmtId="0" fontId="4" fillId="3" borderId="1" xfId="0" applyFont="1" applyFill="1" applyBorder="1" applyAlignment="1">
      <alignment horizontal="left" vertical="center" wrapText="1" indent="1"/>
    </xf>
    <xf numFmtId="0" fontId="4" fillId="3" borderId="1" xfId="0" applyFont="1" applyFill="1" applyBorder="1" applyAlignment="1">
      <alignment horizontal="left" vertical="center" indent="1"/>
    </xf>
    <xf numFmtId="0" fontId="0" fillId="4" borderId="0" xfId="0" applyFill="1" applyAlignment="1">
      <alignment/>
    </xf>
    <xf numFmtId="0" fontId="2" fillId="5" borderId="1" xfId="0" applyFont="1" applyFill="1" applyBorder="1" applyAlignment="1" applyProtection="1">
      <alignment horizontal="left" vertical="center" indent="1"/>
      <protection locked="0"/>
    </xf>
    <xf numFmtId="2" fontId="2" fillId="5" borderId="1" xfId="0" applyNumberFormat="1" applyFont="1" applyFill="1" applyBorder="1" applyAlignment="1" applyProtection="1">
      <alignment horizontal="left" vertical="center" indent="1"/>
      <protection locked="0"/>
    </xf>
    <xf numFmtId="0" fontId="0" fillId="4" borderId="0" xfId="0" applyFill="1" applyAlignment="1">
      <alignment/>
    </xf>
    <xf numFmtId="165" fontId="2" fillId="5" borderId="1" xfId="0" applyNumberFormat="1" applyFont="1" applyFill="1" applyBorder="1" applyAlignment="1" applyProtection="1">
      <alignment horizontal="left" vertical="center" indent="1"/>
      <protection locked="0"/>
    </xf>
    <xf numFmtId="0" fontId="0" fillId="4" borderId="0" xfId="0" applyFill="1" applyAlignment="1">
      <alignment horizontal="left"/>
    </xf>
    <xf numFmtId="2" fontId="6" fillId="6" borderId="1" xfId="0" applyNumberFormat="1" applyFont="1" applyFill="1" applyBorder="1" applyAlignment="1" applyProtection="1">
      <alignment horizontal="left" vertical="center" indent="1"/>
      <protection hidden="1"/>
    </xf>
    <xf numFmtId="0" fontId="0" fillId="4" borderId="2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4" fillId="3" borderId="3" xfId="0" applyFont="1" applyFill="1" applyBorder="1" applyAlignment="1">
      <alignment horizontal="left" vertical="center" indent="1"/>
    </xf>
    <xf numFmtId="0" fontId="4" fillId="3" borderId="4" xfId="0" applyFont="1" applyFill="1" applyBorder="1" applyAlignment="1">
      <alignment horizontal="left" vertical="center" indent="1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7" fillId="4" borderId="0" xfId="0" applyFont="1" applyFill="1" applyAlignment="1" applyProtection="1">
      <alignment/>
      <protection hidden="1"/>
    </xf>
    <xf numFmtId="166" fontId="7" fillId="4" borderId="0" xfId="0" applyNumberFormat="1" applyFont="1" applyFill="1" applyAlignment="1" applyProtection="1">
      <alignment/>
      <protection hidden="1"/>
    </xf>
    <xf numFmtId="0" fontId="7" fillId="4" borderId="0" xfId="0" applyFont="1" applyFill="1" applyAlignment="1">
      <alignment/>
    </xf>
    <xf numFmtId="166" fontId="7" fillId="4" borderId="0" xfId="0" applyNumberFormat="1" applyFont="1" applyFill="1" applyAlignment="1">
      <alignment horizontal="right"/>
    </xf>
    <xf numFmtId="166" fontId="7" fillId="4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q-trading.ru/" TargetMode="External" /><Relationship Id="rId3" Type="http://schemas.openxmlformats.org/officeDocument/2006/relationships/hyperlink" Target="http://www.q-trading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13</xdr:row>
      <xdr:rowOff>66675</xdr:rowOff>
    </xdr:from>
    <xdr:to>
      <xdr:col>1</xdr:col>
      <xdr:colOff>1790700</xdr:colOff>
      <xdr:row>15</xdr:row>
      <xdr:rowOff>85725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67275"/>
          <a:ext cx="1743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2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3.625" style="7" customWidth="1"/>
    <col min="2" max="2" width="34.625" style="4" customWidth="1"/>
    <col min="3" max="3" width="14.125" style="4" customWidth="1"/>
    <col min="4" max="4" width="84.00390625" style="4" customWidth="1"/>
    <col min="5" max="5" width="3.625" style="7" customWidth="1"/>
    <col min="6" max="16384" width="9.125" style="4" customWidth="1"/>
  </cols>
  <sheetData>
    <row r="1" ht="18.75" customHeight="1"/>
    <row r="2" spans="2:4" ht="29.25" customHeight="1">
      <c r="B2" s="1" t="s">
        <v>0</v>
      </c>
      <c r="C2" s="5" t="s">
        <v>18</v>
      </c>
      <c r="D2" s="2" t="s">
        <v>6</v>
      </c>
    </row>
    <row r="3" spans="2:4" ht="29.25" customHeight="1">
      <c r="B3" s="1" t="s">
        <v>14</v>
      </c>
      <c r="C3" s="5" t="s">
        <v>19</v>
      </c>
      <c r="D3" s="2" t="s">
        <v>15</v>
      </c>
    </row>
    <row r="4" spans="2:4" ht="29.25" customHeight="1">
      <c r="B4" s="1" t="s">
        <v>1</v>
      </c>
      <c r="C4" s="6">
        <v>0.75</v>
      </c>
      <c r="D4" s="2" t="s">
        <v>11</v>
      </c>
    </row>
    <row r="5" spans="2:4" ht="60" customHeight="1">
      <c r="B5" s="1" t="s">
        <v>9</v>
      </c>
      <c r="C5" s="6">
        <v>0</v>
      </c>
      <c r="D5" s="2" t="s">
        <v>10</v>
      </c>
    </row>
    <row r="6" spans="2:4" ht="29.25" customHeight="1">
      <c r="B6" s="1" t="s">
        <v>3</v>
      </c>
      <c r="C6" s="6">
        <v>5500</v>
      </c>
      <c r="D6" s="3" t="s">
        <v>17</v>
      </c>
    </row>
    <row r="7" spans="2:4" ht="29.25" customHeight="1">
      <c r="B7" s="1" t="s">
        <v>5</v>
      </c>
      <c r="C7" s="6">
        <v>2</v>
      </c>
      <c r="D7" s="3" t="s">
        <v>20</v>
      </c>
    </row>
    <row r="8" spans="2:4" ht="29.25" customHeight="1">
      <c r="B8" s="1" t="s">
        <v>12</v>
      </c>
      <c r="C8" s="6">
        <v>5524</v>
      </c>
      <c r="D8" s="3" t="s">
        <v>7</v>
      </c>
    </row>
    <row r="9" spans="2:4" ht="29.25" customHeight="1">
      <c r="B9" s="1" t="s">
        <v>13</v>
      </c>
      <c r="C9" s="6">
        <v>100</v>
      </c>
      <c r="D9" s="3" t="s">
        <v>16</v>
      </c>
    </row>
    <row r="10" spans="2:4" ht="29.25" customHeight="1">
      <c r="B10" s="1" t="s">
        <v>4</v>
      </c>
      <c r="C10" s="8">
        <v>0.00017</v>
      </c>
      <c r="D10" s="3" t="s">
        <v>8</v>
      </c>
    </row>
    <row r="11" spans="2:4" ht="26.25" customHeight="1">
      <c r="B11" s="15" t="s">
        <v>2</v>
      </c>
      <c r="C11" s="10">
        <f>IF(C3="aon",IF(SLA&lt;=0,"---",SLA*100),IF(SLC&lt;=0,"---",SLC*100))</f>
        <v>16.26402761946803</v>
      </c>
      <c r="D11" s="13" t="s">
        <v>21</v>
      </c>
    </row>
    <row r="12" spans="2:4" ht="26.25" customHeight="1">
      <c r="B12" s="16"/>
      <c r="C12" s="10">
        <f>IF(C3="aon",IF(SUA&lt;=0,"---",SUA*100),IF(SUC&lt;=0,"---",SUC*100))</f>
        <v>31486.79810051176</v>
      </c>
      <c r="D12" s="14"/>
    </row>
    <row r="13" ht="12.75">
      <c r="B13" s="11"/>
    </row>
    <row r="14" ht="12.75">
      <c r="B14" s="12"/>
    </row>
    <row r="15" ht="12.75">
      <c r="B15" s="12"/>
    </row>
    <row r="16" ht="12.75">
      <c r="B16" s="12"/>
    </row>
    <row r="18" spans="2:4" ht="12.75">
      <c r="B18" s="17">
        <f>C4/100</f>
        <v>0.0075</v>
      </c>
      <c r="C18" s="18">
        <f>IF(C3="aon",NORMINV(O/P/EXP(-q*T),0,1),NORMINV(O/M/EXP(-Y*T),0,1))</f>
        <v>-2.053748383969616</v>
      </c>
      <c r="D18" s="7"/>
    </row>
    <row r="19" spans="2:4" ht="12.75">
      <c r="B19" s="17">
        <f>C5/100</f>
        <v>0</v>
      </c>
      <c r="C19" s="18">
        <f>IF(C2="put",(d-(d^2+2*(Y-q)*T+2*LN(P/K))^0.5)/T^0.5,(-d-(d^2+2*(Y-q)*T+2*LN(P/K))^0.5)/T^0.5)</f>
        <v>0.16264027619468033</v>
      </c>
      <c r="D19" s="9"/>
    </row>
    <row r="20" spans="2:4" ht="12.75">
      <c r="B20" s="17"/>
      <c r="C20" s="18">
        <f>IF(C2="put",(d+(d^2+2*(Y-q)*T+2*LN(P/K))^0.5)/T^0.5,(-d+(d^2+2*(Y-q)*T+2*LN(P/K))^0.5)/T^0.5)</f>
        <v>314.8679810051176</v>
      </c>
      <c r="D20" s="9"/>
    </row>
    <row r="21" spans="2:4" ht="12.75">
      <c r="B21" s="19"/>
      <c r="C21" s="20">
        <f>IF(C2="put",(-d-(d^2+2*(q-Y)*T-2*LN(P/K))^0.5)/T^0.5,(d-(d^2+2*(q-Y)*T-2*LN(P/K))^0.5)/T^0.5)</f>
        <v>-315.19309379864563</v>
      </c>
      <c r="D21" s="9"/>
    </row>
    <row r="22" spans="2:4" ht="12.75">
      <c r="B22" s="19"/>
      <c r="C22" s="21">
        <f>IF(C2="put",(-d+(d^2+2*(q-Y)*T-2*LN(P/K))^0.5)/T^0.5,(d+(d^2+2*(q-Y)*T-2*LN(P/K))^0.5)/T^0.5)</f>
        <v>0.16247251733331686</v>
      </c>
      <c r="D22" s="9"/>
    </row>
  </sheetData>
  <sheetProtection password="86B5" sheet="1" objects="1" scenarios="1" formatCells="0"/>
  <mergeCells count="3">
    <mergeCell ref="B13:B16"/>
    <mergeCell ref="D11:D12"/>
    <mergeCell ref="B11:B12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Nagwal,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b22</dc:creator>
  <cp:keywords/>
  <dc:description/>
  <cp:lastModifiedBy>inhellem</cp:lastModifiedBy>
  <dcterms:created xsi:type="dcterms:W3CDTF">2010-05-22T10:56:12Z</dcterms:created>
  <dcterms:modified xsi:type="dcterms:W3CDTF">2011-02-03T09:54:57Z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