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7500" windowHeight="9345" activeTab="0"/>
  </bookViews>
  <sheets>
    <sheet name="breakevent" sheetId="1" r:id="rId1"/>
  </sheets>
  <definedNames>
    <definedName name="A">'breakevent'!$C$18</definedName>
    <definedName name="d">'breakevent'!$D$8</definedName>
    <definedName name="E">'breakevent'!$E$18</definedName>
    <definedName name="Eb">'breakevent'!$E$19</definedName>
    <definedName name="Ee">'breakevent'!$E$20</definedName>
    <definedName name="Eeb">'breakevent'!$E$21</definedName>
    <definedName name="H">'breakevent'!$F$18</definedName>
    <definedName name="I">'breakevent'!$B$18</definedName>
    <definedName name="K">'breakevent'!$G$18</definedName>
    <definedName name="L">'breakevent'!$D$7</definedName>
    <definedName name="m">'breakevent'!$D$5</definedName>
    <definedName name="P">'breakevent'!$D$2</definedName>
    <definedName name="Q">'breakevent'!$D$3</definedName>
    <definedName name="s">'breakevent'!$D$6</definedName>
    <definedName name="Td">'breakevent'!$F$5</definedName>
    <definedName name="TdS">'breakevent'!$G$23</definedName>
    <definedName name="Te">'breakevent'!$F$9</definedName>
    <definedName name="TeS">'breakevent'!$G$24</definedName>
    <definedName name="Tp">'breakevent'!$F$7</definedName>
    <definedName name="TpS">'breakevent'!$G$22</definedName>
    <definedName name="U">'breakevent'!$G$21</definedName>
    <definedName name="V">'breakevent'!$D$18</definedName>
    <definedName name="X">'breakevent'!$G$19</definedName>
    <definedName name="Y">'breakevent'!$D$4</definedName>
    <definedName name="Z">'breakevent'!$G$20</definedName>
  </definedNames>
  <calcPr fullCalcOnLoad="1"/>
</workbook>
</file>

<file path=xl/sharedStrings.xml><?xml version="1.0" encoding="utf-8"?>
<sst xmlns="http://schemas.openxmlformats.org/spreadsheetml/2006/main" count="36" uniqueCount="35">
  <si>
    <t>ДОХОДНОСТЬ</t>
  </si>
  <si>
    <t>ВОЛАТИЛЬНОСТЬ</t>
  </si>
  <si>
    <t>ЦЕНА</t>
  </si>
  <si>
    <t>ПУНКТЫ</t>
  </si>
  <si>
    <t>РЫЧАГ</t>
  </si>
  <si>
    <t>СТАВКА</t>
  </si>
  <si>
    <t>МОДЕЛЬ</t>
  </si>
  <si>
    <t>СВОП</t>
  </si>
  <si>
    <t>Цена единицы актива</t>
  </si>
  <si>
    <t>Процентная ставка</t>
  </si>
  <si>
    <t>Наблюдаемый убыток 
в момент времени ТБ</t>
  </si>
  <si>
    <t>Волатильность 
за единицу времени</t>
  </si>
  <si>
    <t>Средняя доходность 
за единицу времени</t>
  </si>
  <si>
    <t>Количество знаков 
в котировках</t>
  </si>
  <si>
    <t>Величина 
используемого рычага</t>
  </si>
  <si>
    <t>Введите "%" или "pt" для работы 
в процентном или пунктовом формате</t>
  </si>
  <si>
    <t>СТРАТЕГИЯ</t>
  </si>
  <si>
    <t>СЧЕТ</t>
  </si>
  <si>
    <t>Момент времени, 
где ожидаемая просадка максимальна</t>
  </si>
  <si>
    <t>Ожидаемые потери в ТП</t>
  </si>
  <si>
    <t>Момент времени, 
где система в среднем выходит "на ноль"</t>
  </si>
  <si>
    <t>Вероятность убытка в ТБ</t>
  </si>
  <si>
    <t>Момент времени, где доходность системы сравнивается с безрисковыми вложениями</t>
  </si>
  <si>
    <t>%</t>
  </si>
  <si>
    <t>ТП</t>
  </si>
  <si>
    <t>ТБ</t>
  </si>
  <si>
    <t>ТО</t>
  </si>
  <si>
    <t>reinv</t>
  </si>
  <si>
    <t>Стратегия использования рычага</t>
  </si>
  <si>
    <t>brc</t>
  </si>
  <si>
    <t>Введите "brc" для биржевого счета
или "cfd" для дилерского счета</t>
  </si>
  <si>
    <t>Введите "%" для ставки процентного типа 
или "fx" для ставки типа СВОП (forex) - в пт</t>
  </si>
  <si>
    <t>УБЫТОК, %</t>
  </si>
  <si>
    <t>ПРОСАДКА, %</t>
  </si>
  <si>
    <t>ВЕРОЯТНОСТЬ, 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</si>
</sst>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0"/>
    <numFmt numFmtId="170" formatCode="0.0000000000"/>
    <numFmt numFmtId="171" formatCode="0.00000000"/>
    <numFmt numFmtId="172" formatCode="0.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48"/>
      <name val="Arial Cyr"/>
      <family val="0"/>
    </font>
    <font>
      <b/>
      <sz val="12"/>
      <color indexed="9"/>
      <name val="Arial Cyr"/>
      <family val="0"/>
    </font>
    <font>
      <b/>
      <sz val="12"/>
      <color indexed="13"/>
      <name val="Arial Cyr"/>
      <family val="0"/>
    </font>
    <font>
      <b/>
      <sz val="12"/>
      <color indexed="17"/>
      <name val="Arial Cyr"/>
      <family val="0"/>
    </font>
    <font>
      <b/>
      <sz val="12"/>
      <color indexed="23"/>
      <name val="Arial Cyr"/>
      <family val="0"/>
    </font>
    <font>
      <b/>
      <sz val="12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10"/>
      <color indexed="41"/>
      <name val="Arial Cyr"/>
      <family val="0"/>
    </font>
    <font>
      <i/>
      <sz val="10"/>
      <color indexed="41"/>
      <name val="Arial Cyr"/>
      <family val="0"/>
    </font>
    <font>
      <b/>
      <sz val="2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indent="1"/>
    </xf>
    <xf numFmtId="0" fontId="5" fillId="34" borderId="10" xfId="0" applyFont="1" applyFill="1" applyBorder="1" applyAlignment="1">
      <alignment horizontal="left" vertical="center" indent="1"/>
    </xf>
    <xf numFmtId="0" fontId="6" fillId="35" borderId="10" xfId="0" applyFont="1" applyFill="1" applyBorder="1" applyAlignment="1">
      <alignment horizontal="left" vertical="center" indent="1"/>
    </xf>
    <xf numFmtId="2" fontId="4" fillId="36" borderId="10" xfId="0" applyNumberFormat="1" applyFont="1" applyFill="1" applyBorder="1" applyAlignment="1" applyProtection="1">
      <alignment horizontal="center" vertical="center"/>
      <protection hidden="1"/>
    </xf>
    <xf numFmtId="0" fontId="11" fillId="37" borderId="10" xfId="0" applyFont="1" applyFill="1" applyBorder="1" applyAlignment="1">
      <alignment horizontal="left" vertical="center" indent="1"/>
    </xf>
    <xf numFmtId="0" fontId="11" fillId="37" borderId="10" xfId="0" applyFont="1" applyFill="1" applyBorder="1" applyAlignment="1">
      <alignment horizontal="left" vertical="center" wrapText="1" indent="1"/>
    </xf>
    <xf numFmtId="0" fontId="0" fillId="38" borderId="0" xfId="0" applyFill="1" applyAlignment="1">
      <alignment/>
    </xf>
    <xf numFmtId="167" fontId="0" fillId="38" borderId="0" xfId="0" applyNumberFormat="1" applyFill="1" applyAlignment="1">
      <alignment/>
    </xf>
    <xf numFmtId="167" fontId="7" fillId="39" borderId="10" xfId="0" applyNumberFormat="1" applyFont="1" applyFill="1" applyBorder="1" applyAlignment="1" applyProtection="1">
      <alignment horizontal="center" vertical="center"/>
      <protection locked="0"/>
    </xf>
    <xf numFmtId="0" fontId="7" fillId="39" borderId="10" xfId="0" applyFont="1" applyFill="1" applyBorder="1" applyAlignment="1" applyProtection="1">
      <alignment horizontal="center" vertical="center"/>
      <protection locked="0"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2" fontId="2" fillId="39" borderId="10" xfId="0" applyNumberFormat="1" applyFont="1" applyFill="1" applyBorder="1" applyAlignment="1" applyProtection="1">
      <alignment horizontal="center" vertical="center"/>
      <protection locked="0"/>
    </xf>
    <xf numFmtId="0" fontId="8" fillId="39" borderId="10" xfId="0" applyFont="1" applyFill="1" applyBorder="1" applyAlignment="1" applyProtection="1">
      <alignment horizontal="center" vertical="center"/>
      <protection locked="0"/>
    </xf>
    <xf numFmtId="0" fontId="12" fillId="38" borderId="0" xfId="0" applyFont="1" applyFill="1" applyBorder="1" applyAlignment="1" applyProtection="1">
      <alignment horizontal="left"/>
      <protection hidden="1"/>
    </xf>
    <xf numFmtId="167" fontId="12" fillId="38" borderId="0" xfId="0" applyNumberFormat="1" applyFont="1" applyFill="1" applyBorder="1" applyAlignment="1" applyProtection="1">
      <alignment horizontal="left" vertical="center"/>
      <protection hidden="1"/>
    </xf>
    <xf numFmtId="0" fontId="13" fillId="38" borderId="0" xfId="0" applyFont="1" applyFill="1" applyBorder="1" applyAlignment="1" applyProtection="1">
      <alignment horizontal="left" vertical="center" wrapText="1" indent="1"/>
      <protection hidden="1"/>
    </xf>
    <xf numFmtId="0" fontId="12" fillId="38" borderId="0" xfId="0" applyFont="1" applyFill="1" applyBorder="1" applyAlignment="1" applyProtection="1">
      <alignment/>
      <protection hidden="1"/>
    </xf>
    <xf numFmtId="2" fontId="12" fillId="38" borderId="0" xfId="0" applyNumberFormat="1" applyFont="1" applyFill="1" applyBorder="1" applyAlignment="1" applyProtection="1">
      <alignment horizontal="left"/>
      <protection hidden="1"/>
    </xf>
    <xf numFmtId="167" fontId="12" fillId="38" borderId="0" xfId="0" applyNumberFormat="1" applyFont="1" applyFill="1" applyBorder="1" applyAlignment="1" applyProtection="1">
      <alignment horizontal="left"/>
      <protection hidden="1"/>
    </xf>
    <xf numFmtId="0" fontId="0" fillId="38" borderId="11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12" fillId="38" borderId="0" xfId="0" applyFont="1" applyFill="1" applyAlignment="1">
      <alignment horizontal="center"/>
    </xf>
    <xf numFmtId="0" fontId="14" fillId="38" borderId="12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q-trading.ru/" TargetMode="External" /><Relationship Id="rId3" Type="http://schemas.openxmlformats.org/officeDocument/2006/relationships/hyperlink" Target="http://www.q-trading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</xdr:row>
      <xdr:rowOff>228600</xdr:rowOff>
    </xdr:from>
    <xdr:to>
      <xdr:col>1</xdr:col>
      <xdr:colOff>1752600</xdr:colOff>
      <xdr:row>9</xdr:row>
      <xdr:rowOff>571500</xdr:rowOff>
    </xdr:to>
    <xdr:pic>
      <xdr:nvPicPr>
        <xdr:cNvPr id="1" name="Picture 6" descr="q-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95725"/>
          <a:ext cx="1743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33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3.625" style="21" customWidth="1"/>
    <col min="2" max="2" width="23.25390625" style="7" customWidth="1"/>
    <col min="3" max="3" width="24.25390625" style="7" customWidth="1"/>
    <col min="4" max="4" width="14.375" style="7" customWidth="1"/>
    <col min="5" max="5" width="24.25390625" style="7" customWidth="1"/>
    <col min="6" max="6" width="10.00390625" style="7" customWidth="1"/>
    <col min="7" max="7" width="40.625" style="7" customWidth="1"/>
    <col min="8" max="8" width="3.625" style="22" customWidth="1"/>
    <col min="9" max="9" width="12.00390625" style="7" customWidth="1"/>
    <col min="10" max="10" width="15.375" style="7" customWidth="1"/>
    <col min="11" max="11" width="13.625" style="7" customWidth="1"/>
    <col min="12" max="12" width="22.625" style="7" customWidth="1"/>
    <col min="13" max="16384" width="9.125" style="7" customWidth="1"/>
  </cols>
  <sheetData>
    <row r="1" spans="2:7" ht="18.75" customHeight="1">
      <c r="B1" s="20"/>
      <c r="C1" s="20"/>
      <c r="D1" s="20"/>
      <c r="E1" s="20"/>
      <c r="F1" s="20"/>
      <c r="G1" s="20"/>
    </row>
    <row r="2" spans="2:7" ht="33.75" customHeight="1">
      <c r="B2" s="5" t="s">
        <v>8</v>
      </c>
      <c r="C2" s="1" t="s">
        <v>2</v>
      </c>
      <c r="D2" s="9">
        <v>2</v>
      </c>
      <c r="E2" s="3" t="s">
        <v>6</v>
      </c>
      <c r="F2" s="13" t="s">
        <v>23</v>
      </c>
      <c r="G2" s="6" t="s">
        <v>15</v>
      </c>
    </row>
    <row r="3" spans="2:7" ht="33.75" customHeight="1">
      <c r="B3" s="6" t="s">
        <v>13</v>
      </c>
      <c r="C3" s="1" t="s">
        <v>3</v>
      </c>
      <c r="D3" s="10">
        <v>4</v>
      </c>
      <c r="E3" s="3" t="s">
        <v>17</v>
      </c>
      <c r="F3" s="13" t="s">
        <v>29</v>
      </c>
      <c r="G3" s="6" t="s">
        <v>30</v>
      </c>
    </row>
    <row r="4" spans="2:7" ht="33.75" customHeight="1">
      <c r="B4" s="5" t="s">
        <v>9</v>
      </c>
      <c r="C4" s="1" t="s">
        <v>5</v>
      </c>
      <c r="D4" s="11">
        <v>3.32</v>
      </c>
      <c r="E4" s="3" t="s">
        <v>7</v>
      </c>
      <c r="F4" s="13" t="s">
        <v>23</v>
      </c>
      <c r="G4" s="6" t="s">
        <v>31</v>
      </c>
    </row>
    <row r="5" spans="2:7" ht="33.75" customHeight="1">
      <c r="B5" s="6" t="s">
        <v>12</v>
      </c>
      <c r="C5" s="1" t="s">
        <v>0</v>
      </c>
      <c r="D5" s="11">
        <v>8.59</v>
      </c>
      <c r="E5" s="2" t="s">
        <v>24</v>
      </c>
      <c r="F5" s="4">
        <f>IF(D9="bnh",IF(F3="cfd",Tdzero(TdS,I,A,V,L,"cfd"),Tdzero(TdS,I,A,V,L,"ex")),TdS)</f>
        <v>0.29059889000973876</v>
      </c>
      <c r="G5" s="6" t="s">
        <v>18</v>
      </c>
    </row>
    <row r="6" spans="2:7" ht="33.75" customHeight="1">
      <c r="B6" s="6" t="s">
        <v>11</v>
      </c>
      <c r="C6" s="1" t="s">
        <v>1</v>
      </c>
      <c r="D6" s="12">
        <v>8.84</v>
      </c>
      <c r="E6" s="2" t="s">
        <v>33</v>
      </c>
      <c r="F6" s="4">
        <f>X</f>
        <v>2.3545371779619684</v>
      </c>
      <c r="G6" s="5" t="s">
        <v>19</v>
      </c>
    </row>
    <row r="7" spans="2:7" ht="33.75" customHeight="1">
      <c r="B7" s="6" t="s">
        <v>14</v>
      </c>
      <c r="C7" s="1" t="s">
        <v>4</v>
      </c>
      <c r="D7" s="12">
        <v>1</v>
      </c>
      <c r="E7" s="2" t="s">
        <v>25</v>
      </c>
      <c r="F7" s="4">
        <f>IF(D9="bnh",IF(F3="cfd",Tpzero(TpS,I,A,V,L,"cfd"),Tpzero(TpS,I,A,V,L,"ex")),TpS)</f>
        <v>1.162395560038955</v>
      </c>
      <c r="G7" s="6" t="s">
        <v>20</v>
      </c>
    </row>
    <row r="8" spans="2:7" ht="33.75" customHeight="1">
      <c r="B8" s="6" t="s">
        <v>10</v>
      </c>
      <c r="C8" s="1" t="s">
        <v>32</v>
      </c>
      <c r="D8" s="12">
        <v>50</v>
      </c>
      <c r="E8" s="2" t="s">
        <v>34</v>
      </c>
      <c r="F8" s="4">
        <f>IF(D9="bnh",NORMDIST(LN(1+U),Eb*Tp,V*Tp^0.5,1)*100,NORMDIST(LN(1+Z),E*Tp,H*Tp^0.5,1)*100)</f>
        <v>6.547438804847505E-15</v>
      </c>
      <c r="G8" s="5" t="s">
        <v>21</v>
      </c>
    </row>
    <row r="9" spans="2:7" ht="33.75" customHeight="1">
      <c r="B9" s="6" t="s">
        <v>28</v>
      </c>
      <c r="C9" s="1" t="s">
        <v>16</v>
      </c>
      <c r="D9" s="11" t="s">
        <v>27</v>
      </c>
      <c r="E9" s="2" t="s">
        <v>26</v>
      </c>
      <c r="F9" s="4">
        <f>IF(D9="bnh",IF(F3="cfd",Tpzero(TeS,I,A,V,L,"rfr"),Tpzero(TpS,I,A,V,L,"cfd")),TeS)</f>
        <v>3.2824224331007312</v>
      </c>
      <c r="G9" s="6" t="s">
        <v>22</v>
      </c>
    </row>
    <row r="10" spans="3:7" ht="79.5" customHeight="1">
      <c r="C10" s="24">
        <f>IF(E&lt;0,"ОШИБКА! Стратегия убыточна. ТБ не существует","")</f>
      </c>
      <c r="D10" s="24"/>
      <c r="E10" s="24"/>
      <c r="F10" s="24"/>
      <c r="G10" s="24"/>
    </row>
    <row r="11" ht="12.75" customHeight="1"/>
    <row r="12" ht="12.75" customHeight="1">
      <c r="B12" s="23"/>
    </row>
    <row r="13" ht="12.75" customHeight="1">
      <c r="B13" s="23"/>
    </row>
    <row r="14" ht="12.75" customHeight="1"/>
    <row r="17" ht="12.75" customHeight="1"/>
    <row r="18" spans="2:7" ht="12.75" customHeight="1">
      <c r="B18" s="14">
        <f>IF(F4="fx",-Y/P/10^Q,Y/100)</f>
        <v>0.0332</v>
      </c>
      <c r="C18" s="14">
        <f>IF(F2="pt",m/P/10^Q,m/100)</f>
        <v>0.0859</v>
      </c>
      <c r="D18" s="14">
        <f>IF(F2="pt",s/P/10^Q,s/100)</f>
        <v>0.08839999999999999</v>
      </c>
      <c r="E18" s="14">
        <f>IF(F3="cfd",(A-I)*L-(V*L)^2/2,I+(A-I)*L-(V*L)^2/2)</f>
        <v>0.08199272</v>
      </c>
      <c r="F18" s="14">
        <f>V*L</f>
        <v>0.08839999999999999</v>
      </c>
      <c r="G18" s="15">
        <f>IF(F3="cfd",I*Td*L,I*Td*(L-1))</f>
        <v>0</v>
      </c>
    </row>
    <row r="19" spans="2:7" ht="12.75" customHeight="1">
      <c r="B19" s="16"/>
      <c r="C19" s="14"/>
      <c r="D19" s="14"/>
      <c r="E19" s="14">
        <f>A-V^2/2</f>
        <v>0.08199272</v>
      </c>
      <c r="F19" s="14"/>
      <c r="G19" s="15">
        <f>IF(D9="bnh",-((EXP(Eb*Td-V*Td^0.5)-1)*L-K)*100,-(EXP(E*Td-H*Td^0.5)-1)*100)</f>
        <v>2.3545371779619684</v>
      </c>
    </row>
    <row r="20" spans="2:7" ht="12.75" customHeight="1">
      <c r="B20" s="17"/>
      <c r="C20" s="17"/>
      <c r="D20" s="17"/>
      <c r="E20" s="18">
        <f>IF(F3="cfd",A-I-L*V^2/2-I/L,A-I-L*V^2/2)</f>
        <v>0.048792720000000005</v>
      </c>
      <c r="F20" s="17"/>
      <c r="G20" s="19">
        <f>-d/100</f>
        <v>-0.5</v>
      </c>
    </row>
    <row r="21" spans="2:7" ht="12.75" customHeight="1">
      <c r="B21" s="17"/>
      <c r="C21" s="17"/>
      <c r="D21" s="17"/>
      <c r="E21" s="14">
        <f>IF(F3="cfd",A-I-V^2/2,A-V^2/2)</f>
        <v>0.08199272</v>
      </c>
      <c r="F21" s="17"/>
      <c r="G21" s="19">
        <f>IF(F3="cfd",Z/L+I*Tp,(Z-I*Tp)/L+I*Tp)</f>
        <v>-0.5</v>
      </c>
    </row>
    <row r="22" spans="2:7" ht="12.75" customHeight="1">
      <c r="B22" s="16"/>
      <c r="C22" s="14"/>
      <c r="D22" s="14"/>
      <c r="E22" s="14"/>
      <c r="F22" s="14"/>
      <c r="G22" s="19">
        <f>IF(D9="bnh",(V/Eb)^2,(H/E)^2)</f>
        <v>1.162395560038955</v>
      </c>
    </row>
    <row r="23" spans="2:7" ht="12.75" customHeight="1">
      <c r="B23" s="17"/>
      <c r="C23" s="17"/>
      <c r="D23" s="17"/>
      <c r="E23" s="17"/>
      <c r="F23" s="17"/>
      <c r="G23" s="19">
        <f>TpS/4</f>
        <v>0.29059889000973876</v>
      </c>
    </row>
    <row r="24" spans="2:7" ht="12.75" customHeight="1">
      <c r="B24" s="17"/>
      <c r="C24" s="17"/>
      <c r="D24" s="17"/>
      <c r="E24" s="17"/>
      <c r="F24" s="17"/>
      <c r="G24" s="19">
        <f>IF(D9="bnh",(V/Eeb)^2,(V/Ee)^2)</f>
        <v>3.2824224331007312</v>
      </c>
    </row>
    <row r="25" ht="12.75" customHeight="1"/>
    <row r="26" ht="12.75" customHeight="1"/>
    <row r="33" ht="12.75">
      <c r="B33" s="8"/>
    </row>
  </sheetData>
  <sheetProtection password="D87C" sheet="1" objects="1" scenarios="1"/>
  <mergeCells count="5">
    <mergeCell ref="B1:G1"/>
    <mergeCell ref="A1:A65536"/>
    <mergeCell ref="H1:H65536"/>
    <mergeCell ref="B12:B13"/>
    <mergeCell ref="C10:G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Nagwal,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b22</dc:creator>
  <cp:keywords/>
  <dc:description/>
  <cp:lastModifiedBy>александр</cp:lastModifiedBy>
  <dcterms:created xsi:type="dcterms:W3CDTF">2010-01-24T14:02:44Z</dcterms:created>
  <dcterms:modified xsi:type="dcterms:W3CDTF">2010-08-24T17:36:45Z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